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LUZIÂNIA'!$A$1:$V$83</definedName>
    <definedName function="false" hidden="false" localSheetId="0" name="_xlnm.Print_Titles" vbProcedure="false">'HOSP. LUZIÂNIA'!$64:$65</definedName>
    <definedName function="false" hidden="true" localSheetId="0" name="_xlnm._FilterDatabase" vbProcedure="false">'HOSP. LUZIÂNIA'!$A$65:$K$71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B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B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B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B42" authorId="0">
      <text>
        <r>
          <rPr>
            <sz val="10"/>
            <rFont val="Arial"/>
            <family val="2"/>
          </rPr>
          <t xml:space="preserve">Custeio: R$ 5.253.400,82
Apostilamento PNE: R$ 350.406,63</t>
        </r>
      </text>
    </comment>
    <comment ref="B45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B48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B51" authorId="0">
      <text>
        <r>
          <rPr>
            <sz val="10"/>
            <rFont val="Arial"/>
            <family val="2"/>
            <charset val="1"/>
          </rPr>
          <t xml:space="preserve">Custeio: R$ 5.253.400,82
Apostilamento PNE: 
R$ 277.713,73
R$ 355.309,44 13º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C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C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C42" authorId="0">
      <text>
        <r>
          <rPr>
            <sz val="10"/>
            <rFont val="Arial"/>
            <family val="2"/>
          </rPr>
          <t xml:space="preserve">Custeio: R$ 5.253.400,82
Apostilamento PNE: R$ 350.406,63</t>
        </r>
      </text>
    </comment>
    <comment ref="C45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C48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C51" authorId="0">
      <text>
        <r>
          <rPr>
            <sz val="10"/>
            <rFont val="Arial"/>
            <family val="2"/>
            <charset val="1"/>
          </rPr>
          <t xml:space="preserve">Custeio: R$ 5.253.400,82
Apostilamento PNE: 
</t>
        </r>
        <r>
          <rPr>
            <sz val="10"/>
            <rFont val="Arial"/>
            <family val="2"/>
          </rPr>
          <t xml:space="preserve">R$ 277.713,73
R$ 355.309,44 13º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R$ 1.193.899,53
R$ 13.132.894,90  	</t>
        </r>
      </text>
    </comment>
    <comment ref="D29" authorId="0">
      <text>
        <r>
          <rPr>
            <sz val="10"/>
            <rFont val="Arial"/>
            <family val="2"/>
          </rPr>
          <t xml:space="preserve">R$ 6.482.705,79
R$ 7.063.788,72
R$ 372.113,01
R$ 7.644.893,65</t>
        </r>
      </text>
    </comment>
    <comment ref="D34" authorId="0">
      <text>
        <r>
          <rPr>
            <sz val="10"/>
            <rFont val="Arial"/>
            <family val="2"/>
          </rPr>
          <t xml:space="preserve">R$ 2.110.405,68
R$ 11,00
R$ 1.055.202,84
R$ 373.918,69</t>
        </r>
      </text>
    </comment>
    <comment ref="D42" authorId="0">
      <text>
        <r>
          <rPr>
            <sz val="10"/>
            <rFont val="Arial"/>
            <family val="2"/>
          </rPr>
          <t xml:space="preserve">R$ 7.063.799,72
R$ 1.055.202,84 R$ 352.916,52</t>
        </r>
      </text>
    </comment>
    <comment ref="D48" authorId="0">
      <text>
        <r>
          <rPr>
            <sz val="10"/>
            <rFont val="Arial"/>
            <family val="2"/>
          </rPr>
          <t xml:space="preserve">R$ 324.000,00
R$ 351.184,41
</t>
        </r>
      </text>
    </comment>
    <comment ref="D51" authorId="0">
      <text>
        <r>
          <rPr>
            <sz val="10"/>
            <rFont val="Arial"/>
            <family val="2"/>
          </rPr>
          <t xml:space="preserve">R$ 364.394,07</t>
        </r>
      </text>
    </comment>
    <comment ref="F51" authorId="0">
      <text>
        <r>
          <rPr>
            <sz val="10"/>
            <rFont val="Arial"/>
            <family val="2"/>
          </rPr>
          <t xml:space="preserve">Plano de Eficiência Econômica</t>
        </r>
      </text>
    </comment>
    <comment ref="G22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G34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100.976,95
R$ 49.023,05
R$ 98.389,46
R$ 51.610,54
R$ 3.381.899,86
R$ 527.601,42
R$ 1.193.899,54
R$ 373.918,69</t>
        </r>
      </text>
    </comment>
    <comment ref="G37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3.206.566,05
R$ 527.601,42
R$ 1.193.899,53
R$ 367.322,81</t>
        </r>
      </text>
    </comment>
    <comment ref="G39" authorId="0">
      <text>
        <r>
          <rPr>
            <sz val="10"/>
            <rFont val="Arial"/>
            <family val="2"/>
          </rPr>
          <t xml:space="preserve">R$ 68.117,93
R$ 31.882,07
R$ 2.624.805,93
R$ 527.601,42
R$ 1.193.899,54
R$ 358.335,07
R$ 581.093,93
</t>
        </r>
      </text>
    </comment>
    <comment ref="G42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2"/>
            <charset val="1"/>
          </rPr>
          <t xml:space="preserve">83.171,37
R$ 66.828,63
R$ 245.333,82
R$ 80.000,00
R$ 527.601,42
R$ 1.193.899,54
R$ 352.916,52
R$ 245.333,82
R$ 3.193.466,77</t>
        </r>
      </text>
    </comment>
    <comment ref="G45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Calibri"/>
            <family val="2"/>
            <charset val="1"/>
          </rPr>
          <t xml:space="preserve">527.601,42
R$ 1.193.899,54
R$ 350.406,63
R$ 245.333,82
R$ 3.193.466,77</t>
        </r>
      </text>
    </comment>
    <comment ref="G48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9"/>
            <color rgb="FF333333"/>
            <rFont val="Calibri"/>
            <family val="2"/>
            <charset val="1"/>
          </rPr>
          <t xml:space="preserve">67.566,91
R$ 245.333,82
R$ 351.184,41</t>
        </r>
      </text>
    </comment>
    <comment ref="G51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Calibri"/>
            <family val="2"/>
            <charset val="1"/>
          </rPr>
          <t xml:space="preserve">245.333,82
R$ 245.333,82
R$ 3.193.466,76
R$ 2.869.466,77
R$ 527.601,42
R$ 527.601,42
R$ 1.193.899,55
R$ 1.193.899,54
R$ 324.000,00
R$ 364.394,07
R$ 80.000,00</t>
        </r>
      </text>
    </comment>
    <comment ref="I51" authorId="0">
      <text>
        <r>
          <rPr>
            <sz val="10"/>
            <rFont val="Arial"/>
            <family val="2"/>
          </rPr>
          <t xml:space="preserve">Plano de Eficiência Econômica</t>
        </r>
      </text>
    </comment>
    <comment ref="J42" authorId="0">
      <text>
        <r>
          <rPr>
            <sz val="10"/>
            <rFont val="Arial"/>
            <family val="2"/>
          </rPr>
          <t xml:space="preserve">R$ 13.099,27 Planisa</t>
        </r>
      </text>
    </comment>
    <comment ref="J45" authorId="0">
      <text>
        <r>
          <rPr>
            <sz val="10"/>
            <rFont val="Arial"/>
            <family val="2"/>
          </rPr>
          <t xml:space="preserve">R$ 13.099,27 Planisa</t>
        </r>
      </text>
    </comment>
    <comment ref="J48" authorId="0">
      <text>
        <r>
          <rPr>
            <sz val="10"/>
            <rFont val="Arial"/>
            <family val="2"/>
          </rPr>
          <t xml:space="preserve">R$ 80.000,00 Provisão Energia elétrica
R$ 13.099,27 Provisão Planisa</t>
        </r>
      </text>
    </comment>
    <comment ref="J51" authorId="0">
      <text>
        <r>
          <rPr>
            <sz val="10"/>
            <rFont val="Arial"/>
            <family val="2"/>
          </rPr>
          <t xml:space="preserve">R$ 80.000,00 Provisão Energia elétrica
R$ 13.099,27 Provisão Planisa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
R$ 4.485.799,40
R$ 527.601,42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
R$ 2.098.000,34
R$ 527.601,42
R$ 1.193.899,53
R$ 1.193.899,53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
R$ 3.381.899,87
R$ 527.601,42
R$ 1.193.899,53  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L35" authorId="0">
      <text>
        <r>
          <rPr>
            <sz val="10"/>
            <rFont val="Arial"/>
            <family val="2"/>
          </rPr>
          <t xml:space="preserve">R$ 100.976,95 
R$ 49.023,05</t>
        </r>
      </text>
    </comment>
    <comment ref="L36" authorId="0">
      <text>
        <r>
          <rPr>
            <sz val="10"/>
            <rFont val="Arial"/>
            <family val="2"/>
          </rPr>
          <t xml:space="preserve">R$ 373.918,69 PNE
R$ 51.610,54  Fundo Rescisório
R$ 98.389,46 Custeio</t>
        </r>
      </text>
    </comment>
    <comment ref="L37" authorId="0">
      <text>
        <r>
          <rPr>
            <sz val="10"/>
            <rFont val="Arial"/>
            <family val="2"/>
          </rPr>
          <t xml:space="preserve">Custeio
R$ 3.381.899,86 
R$  1.193.899,54
R$ 527.601,42</t>
        </r>
      </text>
    </comment>
    <comment ref="L38" authorId="0">
      <text>
        <r>
          <rPr>
            <sz val="10"/>
            <rFont val="Arial"/>
            <family val="2"/>
          </rPr>
          <t xml:space="preserve">Apostilamento PNE Mai/25</t>
        </r>
      </text>
    </comment>
    <comment ref="L39" authorId="0">
      <text>
        <r>
          <rPr>
            <sz val="10"/>
            <rFont val="Arial"/>
            <family val="2"/>
          </rPr>
          <t xml:space="preserve">Custeio
R$ 527.601,42
R$  	1.193.899,53
R$  	3.206.566,05</t>
        </r>
      </text>
    </comment>
    <comment ref="L40" authorId="0">
      <text>
        <r>
          <rPr>
            <sz val="10"/>
            <rFont val="Arial"/>
            <family val="2"/>
          </rPr>
          <t xml:space="preserve">Custeio
R$ 31.882,07
Fundo Rescisório
R$ 68.117,93 </t>
        </r>
      </text>
    </comment>
    <comment ref="L41" authorId="0">
      <text>
        <r>
          <rPr>
            <sz val="10"/>
            <rFont val="Arial"/>
            <family val="2"/>
          </rPr>
          <t xml:space="preserve">APOSTILAMENTO PNE JUN/25</t>
        </r>
      </text>
    </comment>
    <comment ref="L42" authorId="0">
      <text>
        <r>
          <rPr>
            <sz val="10"/>
            <rFont val="Arial"/>
            <family val="2"/>
          </rPr>
          <t xml:space="preserve">R$ 1.193.899,54
R$ 527.601,42 
R$ 581.093,93
R$ 2.624.805,93 </t>
        </r>
      </text>
    </comment>
    <comment ref="L43" authorId="0">
      <text>
        <r>
          <rPr>
            <sz val="10"/>
            <rFont val="Arial"/>
            <family val="2"/>
          </rPr>
          <t xml:space="preserve">R$ 66.828,63 FR
R$ 83.171,37 DF</t>
        </r>
      </text>
    </comment>
    <comment ref="L44" authorId="0">
      <text>
        <r>
          <rPr>
            <sz val="10"/>
            <rFont val="Arial"/>
            <family val="2"/>
          </rPr>
          <t xml:space="preserve">R$ 352.916,52 PNE
R$ 80.000,00 DF</t>
        </r>
      </text>
    </comment>
    <comment ref="L45" authorId="0">
      <text>
        <r>
          <rPr>
            <sz val="10"/>
            <rFont val="Arial"/>
            <family val="2"/>
          </rPr>
          <t xml:space="preserve">R$ 527.601,42 Custeio
R$  	3.193.466,77 Custeio
R$  	1.193.899,54 Custeio
R$ 245.333,82  Fundo Rescisório 09/25</t>
        </r>
      </text>
    </comment>
    <comment ref="L46" authorId="0">
      <text>
        <r>
          <rPr>
            <sz val="10"/>
            <rFont val="Arial"/>
            <family val="2"/>
          </rPr>
          <t xml:space="preserve">Fundo Rescisório 07/25</t>
        </r>
      </text>
    </comment>
    <comment ref="L47" authorId="0">
      <text>
        <r>
          <rPr>
            <sz val="10"/>
            <rFont val="Arial"/>
            <family val="2"/>
          </rPr>
          <t xml:space="preserve">APOSTILAMENTO PNE 08/25</t>
        </r>
      </text>
    </comment>
    <comment ref="L48" authorId="0">
      <text>
        <r>
          <rPr>
            <sz val="10"/>
            <rFont val="Arial"/>
            <family val="2"/>
          </rPr>
          <t xml:space="preserve">R$ 527.601,42 Custeio
R$ 3.193.466,77 Custeio
R$ 1.193.899,54 Custeio
R$ 245.333,82 Fundo Rescisório</t>
        </r>
      </text>
    </comment>
    <comment ref="L49" authorId="0">
      <text>
        <r>
          <rPr>
            <sz val="10"/>
            <rFont val="Arial"/>
            <family val="2"/>
          </rPr>
          <t xml:space="preserve">R$ 67.566,91 Custeio
R$ 245.333,82 Fundo Rescisório</t>
        </r>
      </text>
    </comment>
    <comment ref="L50" authorId="0">
      <text>
        <r>
          <rPr>
            <sz val="10"/>
            <rFont val="Arial"/>
            <family val="2"/>
          </rPr>
          <t xml:space="preserve">Apostilamento PNE 09/25</t>
        </r>
      </text>
    </comment>
    <comment ref="L51" authorId="0">
      <text>
        <r>
          <rPr>
            <sz val="10"/>
            <rFont val="Arial"/>
            <family val="2"/>
          </rPr>
          <t xml:space="preserve">R$ 245.333,82 fundo rescisório
R$ 2.869.466,77 custeio
R$ 527.601,42 custeio
R$ 324.000,00 custeio
R$ 1.193.899,54 custeio</t>
        </r>
      </text>
    </comment>
    <comment ref="L52" authorId="0">
      <text>
        <r>
          <rPr>
            <sz val="10"/>
            <rFont val="Arial"/>
            <family val="2"/>
          </rPr>
          <t xml:space="preserve">APOSTILAMENTO PNE 10/2025</t>
        </r>
      </text>
    </comment>
    <comment ref="L53" authorId="0">
      <text>
        <r>
          <rPr>
            <sz val="10"/>
            <rFont val="Arial"/>
            <family val="2"/>
          </rPr>
          <t xml:space="preserve">Custeio</t>
        </r>
      </text>
    </comment>
    <comment ref="N51" authorId="0">
      <text>
        <r>
          <rPr>
            <sz val="10"/>
            <rFont val="Arial"/>
            <family val="2"/>
          </rPr>
          <t xml:space="preserve">Plano de Eficiência Econômica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<sst xmlns="http://schemas.openxmlformats.org/spreadsheetml/2006/main" count="78" uniqueCount="55">
  <si>
    <t xml:space="preserve">Relatório Resumido da Execução Orçamentária e Financeira por Contrato de Gestão</t>
  </si>
  <si>
    <t xml:space="preserve">Mês/Ano: JANEIRO A NOVEMBRO/2025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</si>
  <si>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</si>
  <si>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</si>
  <si>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</si>
  <si>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</si>
  <si>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</si>
  <si>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APOSTILAMENTO; 22º APOSTILAMENTO; 23º APOSTILAMENTO; 24º APOSTILAMENTO; 25º APOSTILAMENTO; 26º APOSTILAMENTO; 27º APOSTILAMENTO; 28º APOSTILAMENTO</t>
  </si>
  <si>
    <t xml:space="preserve">Vigência do Contrato de Gestão - Início: 13/06/2022   Término 12/06/2026 E 1° TERMO ADITIVO: 01/10/2024 A 12/06/2026; 2º TERMO ADITIVO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</si>
  <si>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</si>
  <si>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</si>
  <si>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</si>
  <si>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</si>
  <si>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</si>
  <si>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</si>
  <si>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</si>
  <si>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</si>
  <si>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</si>
  <si>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</si>
  <si>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</si>
  <si>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</si>
  <si>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</si>
  <si>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</si>
  <si>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</si>
  <si>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</si>
  <si>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</si>
  <si>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</si>
  <si>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</si>
  <si>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</si>
  <si>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</si>
  <si>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</si>
  <si>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</si>
  <si>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</si>
  <si>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</si>
  <si>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</si>
  <si>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</si>
  <si>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</si>
  <si>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</si>
  <si>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</si>
  <si>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</si>
  <si>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</si>
  <si>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</si>
  <si>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</si>
  <si>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Contrato Planisa</t>
  </si>
  <si>
    <t xml:space="preserve">13.099,27</t>
  </si>
  <si>
    <t xml:space="preserve">3.3.50.85.02</t>
  </si>
  <si>
    <t xml:space="preserve">SES/CGC/SUPECC-19837</t>
  </si>
  <si>
    <t xml:space="preserve">*Valor Provisionado para Ajuste Posterior</t>
  </si>
  <si>
    <t xml:space="preserve">93.099,27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</si>
  <si>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</si>
  <si>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</si>
  <si>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</si>
  <si>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r>
      <rPr>
        <b val="true"/>
        <sz val="10"/>
        <color rgb="FF000000"/>
        <rFont val="Calibri"/>
        <family val="2"/>
        <charset val="1"/>
      </rPr>
      <t xml:space="preserve">Valor Estimado no Contrato de Gestão = Custeio  (R$ 5.253.400,82) + Apostilamento (Jan/25 - R$ 364.875,76; Fev/25 - R$ 375.094,88; mar/25 - R$ 372.113,01; abr/25 – R$ 373.918,69; mai/25 - R$ 367.322,81; jun/25 - R$ 358.335,07; jul/25 - R$ 352.916,52; ago/25 - R$ 350.406,63; set/25 – R$ 351.184,41;</t>
    </r>
    <r>
      <rPr>
        <b val="true"/>
        <sz val="10"/>
        <color rgb="FFC9211E"/>
        <rFont val="Calibri"/>
        <family val="2"/>
        <charset val="1"/>
      </rPr>
      <t xml:space="preserve"> </t>
    </r>
    <r>
      <rPr>
        <b val="true"/>
        <sz val="10"/>
        <color rgb="FF000000"/>
        <rFont val="Calibri"/>
        <family val="2"/>
        <charset val="1"/>
      </rPr>
      <t xml:space="preserve">out/25 – R$ 364.394,07; nov/25 - R$ 277.713,43 + 355.309,44 13º).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74668098; jul/25 76144607; ago/25 77298770; set/25 78516847; out/25 80002011; nov/25 81112651.
5. Repasse Adicional em 13/11/2025 referente ao ressarcimento de valores (conta do Fundo Rescisório) com base no Plano de Eficiência Econômica (82263556) - ordem de pagamento SEI Nº 82648095.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  </r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</si>
  <si>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Agosto: Custeio R$ 1.055.202,84 Anulação de Empenho 2025.2850.068.00085.001                                                                                                                                                                                                                                                            Custeio R$ 11,00 Anulação de Empenho 2025.2850.068.00080.001                                                                                                                                                                                                                                                                          Custeio R$ 7.063.788,72 Anulação de Empenho 2025.2850.068.00075.001                                                                                                                                                                                                                                             Setembro: Custeio R$ 0,01 Anulação de Empenho 2025.2850.066.00099.001                                                                                                                                                                                                                                                                            Custeio R$ 0,07 Anulação de Empenho 2025.2850.066.00048.001                                                                                                                                                                                                                                                       Outubro: Custeio R$ 324.000,00 Anulação de Empenho 2025.2850.066.00188.001                                                                                                                                                                                                                                             Novembro: Plano de Eficiência Econômica R$ 2.614.241,21 Anulação de Empenho 2025.2850.211.0080.001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</si>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</sst>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2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b val="true"/>
      <sz val="10"/>
      <color rgb="FFC9211E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family val="0"/>
      <charset val="1"/>
    </font>
    <font>
      <sz val="9"/>
      <color rgb="FF333333"/>
      <name val="Arial"/>
      <family val="2"/>
      <charset val="1"/>
    </font>
    <font>
      <sz val="9"/>
      <color rgb="FF333333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61" colorId="64" zoomScale="100" zoomScaleNormal="100" zoomScalePageLayoutView="100" workbookViewId="0">
      <selection pane="topLeft" activeCell="D55" activeCellId="0" sqref="D55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31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/>
      <c r="K26" s="31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2"/>
      <c r="H27" s="24"/>
      <c r="I27" s="24"/>
      <c r="J27" s="25"/>
      <c r="K27" s="31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2"/>
      <c r="H28" s="24"/>
      <c r="I28" s="24"/>
      <c r="J28" s="25"/>
      <c r="K28" s="31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v>21563501.17</v>
      </c>
      <c r="E29" s="21"/>
      <c r="F29" s="21"/>
      <c r="G29" s="22" t="n">
        <v>5817192.33</v>
      </c>
      <c r="H29" s="24"/>
      <c r="I29" s="24"/>
      <c r="J29" s="25"/>
      <c r="K29" s="26" t="n">
        <v>45748</v>
      </c>
      <c r="L29" s="25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31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31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31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31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20" t="n">
        <v>45778</v>
      </c>
      <c r="B34" s="21" t="n">
        <v>5620723.63</v>
      </c>
      <c r="C34" s="21" t="n">
        <v>5620723.63</v>
      </c>
      <c r="D34" s="21" t="n">
        <v>3539538.21</v>
      </c>
      <c r="E34" s="21"/>
      <c r="F34" s="21"/>
      <c r="G34" s="22" t="n">
        <v>5777319.51</v>
      </c>
      <c r="H34" s="24"/>
      <c r="I34" s="24"/>
      <c r="J34" s="25"/>
      <c r="K34" s="26" t="n">
        <v>45778</v>
      </c>
      <c r="L34" s="25"/>
      <c r="M34" s="25"/>
      <c r="N34" s="25"/>
      <c r="O34" s="27"/>
      <c r="P34" s="27"/>
      <c r="Q34" s="25"/>
      <c r="R34" s="25"/>
      <c r="S34" s="25"/>
      <c r="T34" s="21"/>
      <c r="U34" s="27"/>
      <c r="V34" s="21" t="n">
        <f aca="false">L34+M34+N34+R34+S34+T34+U34</f>
        <v>0</v>
      </c>
      <c r="W34" s="28"/>
      <c r="X34" s="29"/>
    </row>
    <row r="35" s="18" customFormat="true" ht="13.8" hidden="false" customHeight="false" outlineLevel="0" collapsed="false">
      <c r="A35" s="20" t="n">
        <v>45778</v>
      </c>
      <c r="B35" s="21"/>
      <c r="C35" s="21"/>
      <c r="D35" s="21"/>
      <c r="E35" s="21"/>
      <c r="F35" s="21"/>
      <c r="G35" s="22"/>
      <c r="H35" s="24"/>
      <c r="I35" s="24"/>
      <c r="J35" s="25"/>
      <c r="K35" s="31" t="n">
        <v>45717</v>
      </c>
      <c r="L35" s="25" t="n">
        <v>150000</v>
      </c>
      <c r="M35" s="25"/>
      <c r="N35" s="25"/>
      <c r="O35" s="27"/>
      <c r="P35" s="27"/>
      <c r="Q35" s="25"/>
      <c r="R35" s="25"/>
      <c r="S35" s="25"/>
      <c r="T35" s="21"/>
      <c r="U35" s="27"/>
      <c r="V35" s="21" t="n">
        <f aca="false">L35+M35+N35+R35+S35+T35+U35</f>
        <v>150000</v>
      </c>
      <c r="W35" s="28"/>
      <c r="X35" s="29"/>
    </row>
    <row r="36" s="18" customFormat="true" ht="13.8" hidden="false" customHeight="false" outlineLevel="0" collapsed="false">
      <c r="A36" s="20" t="n">
        <v>45778</v>
      </c>
      <c r="B36" s="21"/>
      <c r="C36" s="21"/>
      <c r="D36" s="21"/>
      <c r="E36" s="21"/>
      <c r="F36" s="21"/>
      <c r="G36" s="22"/>
      <c r="H36" s="24"/>
      <c r="I36" s="24"/>
      <c r="J36" s="25"/>
      <c r="K36" s="31" t="n">
        <v>45748</v>
      </c>
      <c r="L36" s="25" t="n">
        <v>523918.69</v>
      </c>
      <c r="M36" s="25"/>
      <c r="N36" s="25"/>
      <c r="O36" s="27"/>
      <c r="P36" s="27"/>
      <c r="Q36" s="25"/>
      <c r="R36" s="25"/>
      <c r="S36" s="25"/>
      <c r="T36" s="21"/>
      <c r="U36" s="27"/>
      <c r="V36" s="21" t="n">
        <f aca="false">L36+M36+N36+R36+S36+T36+U36</f>
        <v>523918.69</v>
      </c>
      <c r="W36" s="28"/>
      <c r="X36" s="29"/>
    </row>
    <row r="37" s="18" customFormat="true" ht="13.8" hidden="false" customHeight="false" outlineLevel="0" collapsed="false">
      <c r="A37" s="20" t="n">
        <v>45809</v>
      </c>
      <c r="B37" s="21" t="n">
        <v>5611735.89</v>
      </c>
      <c r="C37" s="21" t="n">
        <v>5611735.89</v>
      </c>
      <c r="D37" s="21" t="n">
        <v>367322.81</v>
      </c>
      <c r="E37" s="21"/>
      <c r="F37" s="21"/>
      <c r="G37" s="22" t="n">
        <v>5295389.81</v>
      </c>
      <c r="H37" s="24"/>
      <c r="I37" s="24"/>
      <c r="J37" s="25"/>
      <c r="K37" s="26" t="n">
        <v>45809</v>
      </c>
      <c r="L37" s="25" t="n">
        <v>5103400.82</v>
      </c>
      <c r="M37" s="25"/>
      <c r="N37" s="25"/>
      <c r="O37" s="27"/>
      <c r="P37" s="27"/>
      <c r="Q37" s="25"/>
      <c r="R37" s="25"/>
      <c r="S37" s="25"/>
      <c r="T37" s="21"/>
      <c r="U37" s="27"/>
      <c r="V37" s="21" t="n">
        <f aca="false">L37+M37+N37+R37+S37+T37+U37</f>
        <v>5103400.82</v>
      </c>
      <c r="W37" s="28"/>
      <c r="X37" s="29"/>
    </row>
    <row r="38" s="18" customFormat="true" ht="13.8" hidden="false" customHeight="false" outlineLevel="0" collapsed="false">
      <c r="A38" s="20" t="n">
        <v>45809</v>
      </c>
      <c r="B38" s="21"/>
      <c r="C38" s="21"/>
      <c r="D38" s="21"/>
      <c r="E38" s="21"/>
      <c r="F38" s="21"/>
      <c r="G38" s="22"/>
      <c r="H38" s="24"/>
      <c r="I38" s="24"/>
      <c r="J38" s="25"/>
      <c r="K38" s="31" t="n">
        <v>45778</v>
      </c>
      <c r="L38" s="25" t="n">
        <v>367322.81</v>
      </c>
      <c r="M38" s="25"/>
      <c r="N38" s="25"/>
      <c r="O38" s="27"/>
      <c r="P38" s="27"/>
      <c r="Q38" s="25"/>
      <c r="R38" s="25"/>
      <c r="S38" s="25"/>
      <c r="T38" s="21"/>
      <c r="U38" s="27"/>
      <c r="V38" s="21" t="n">
        <f aca="false">L38+M38+N38+R38+S38+T38+U38</f>
        <v>367322.81</v>
      </c>
      <c r="W38" s="28"/>
      <c r="X38" s="29"/>
    </row>
    <row r="39" s="18" customFormat="true" ht="13.8" hidden="false" customHeight="false" outlineLevel="0" collapsed="false">
      <c r="A39" s="20" t="n">
        <v>45839</v>
      </c>
      <c r="B39" s="21" t="n">
        <f aca="false">5253400.82+352916.52</f>
        <v>5606317.34</v>
      </c>
      <c r="C39" s="21" t="n">
        <f aca="false">5253400.82+352916.52</f>
        <v>5606317.34</v>
      </c>
      <c r="D39" s="21" t="n">
        <v>358335.07</v>
      </c>
      <c r="E39" s="21"/>
      <c r="F39" s="21"/>
      <c r="G39" s="22" t="n">
        <v>5385735.89</v>
      </c>
      <c r="H39" s="24"/>
      <c r="I39" s="24"/>
      <c r="J39" s="25"/>
      <c r="K39" s="26" t="n">
        <v>45839</v>
      </c>
      <c r="L39" s="25" t="n">
        <f aca="false">527601.42+  1193899.53+3206566.05</f>
        <v>4928067</v>
      </c>
      <c r="M39" s="25"/>
      <c r="N39" s="25"/>
      <c r="O39" s="27"/>
      <c r="P39" s="27"/>
      <c r="Q39" s="25"/>
      <c r="R39" s="25"/>
      <c r="S39" s="25"/>
      <c r="T39" s="21"/>
      <c r="U39" s="27"/>
      <c r="V39" s="21" t="n">
        <f aca="false">L39+M39+N39+R39+S39+T39+U39</f>
        <v>4928067</v>
      </c>
      <c r="W39" s="28"/>
      <c r="X39" s="29"/>
    </row>
    <row r="40" s="18" customFormat="true" ht="13.8" hidden="false" customHeight="false" outlineLevel="0" collapsed="false">
      <c r="A40" s="20" t="n">
        <v>45839</v>
      </c>
      <c r="B40" s="21"/>
      <c r="C40" s="21"/>
      <c r="D40" s="21"/>
      <c r="E40" s="21"/>
      <c r="F40" s="21"/>
      <c r="G40" s="22"/>
      <c r="H40" s="24"/>
      <c r="I40" s="24"/>
      <c r="J40" s="25"/>
      <c r="K40" s="31" t="n">
        <v>45778</v>
      </c>
      <c r="L40" s="25" t="n">
        <f aca="false">31882.07+68117.93</f>
        <v>100000</v>
      </c>
      <c r="M40" s="25"/>
      <c r="N40" s="25"/>
      <c r="O40" s="27"/>
      <c r="P40" s="27"/>
      <c r="Q40" s="25"/>
      <c r="R40" s="25"/>
      <c r="S40" s="25"/>
      <c r="T40" s="21"/>
      <c r="U40" s="27"/>
      <c r="V40" s="21" t="n">
        <f aca="false">L40+M40+N40+R40+S40+T40+U40</f>
        <v>100000</v>
      </c>
      <c r="W40" s="28"/>
      <c r="X40" s="29"/>
    </row>
    <row r="41" s="18" customFormat="true" ht="13.8" hidden="false" customHeight="false" outlineLevel="0" collapsed="false">
      <c r="A41" s="20" t="n">
        <v>45839</v>
      </c>
      <c r="B41" s="21"/>
      <c r="C41" s="21"/>
      <c r="D41" s="21"/>
      <c r="E41" s="21"/>
      <c r="F41" s="21"/>
      <c r="G41" s="22"/>
      <c r="H41" s="24"/>
      <c r="I41" s="24"/>
      <c r="J41" s="25"/>
      <c r="K41" s="31" t="n">
        <v>45809</v>
      </c>
      <c r="L41" s="25" t="n">
        <v>358335.07</v>
      </c>
      <c r="M41" s="25"/>
      <c r="N41" s="25"/>
      <c r="O41" s="27"/>
      <c r="P41" s="27"/>
      <c r="Q41" s="25"/>
      <c r="R41" s="25"/>
      <c r="S41" s="25"/>
      <c r="T41" s="21"/>
      <c r="U41" s="27"/>
      <c r="V41" s="21" t="n">
        <f aca="false">L41+M41+N41+R41+S41+T41+U41</f>
        <v>358335.07</v>
      </c>
      <c r="W41" s="28"/>
      <c r="X41" s="29"/>
    </row>
    <row r="42" s="18" customFormat="true" ht="13.8" hidden="false" customHeight="false" outlineLevel="0" collapsed="false">
      <c r="A42" s="20" t="n">
        <v>45870</v>
      </c>
      <c r="B42" s="21" t="n">
        <f aca="false">5253400.82+350406.63</f>
        <v>5603807.45</v>
      </c>
      <c r="C42" s="21" t="n">
        <f aca="false">5253400.82+350406.63</f>
        <v>5603807.45</v>
      </c>
      <c r="D42" s="21" t="n">
        <v>8471919.08</v>
      </c>
      <c r="E42" s="33"/>
      <c r="F42" s="21"/>
      <c r="G42" s="22" t="n">
        <v>5988551.89</v>
      </c>
      <c r="H42" s="24"/>
      <c r="I42" s="24"/>
      <c r="J42" s="25" t="n">
        <v>13099.27</v>
      </c>
      <c r="K42" s="26" t="n">
        <v>45870</v>
      </c>
      <c r="L42" s="25" t="n">
        <f aca="false">2624805.93+581093.93+527601.42+1193899.54</f>
        <v>4927400.82</v>
      </c>
      <c r="M42" s="25"/>
      <c r="N42" s="25"/>
      <c r="O42" s="27"/>
      <c r="P42" s="27"/>
      <c r="Q42" s="25"/>
      <c r="R42" s="25"/>
      <c r="S42" s="25"/>
      <c r="T42" s="21"/>
      <c r="U42" s="27"/>
      <c r="V42" s="21" t="n">
        <f aca="false">L42+M42+N42+R42+S42+T42+U42</f>
        <v>4927400.82</v>
      </c>
      <c r="W42" s="28"/>
      <c r="X42" s="29"/>
    </row>
    <row r="43" s="18" customFormat="true" ht="13.8" hidden="false" customHeight="false" outlineLevel="0" collapsed="false">
      <c r="A43" s="20" t="n">
        <v>45870</v>
      </c>
      <c r="B43" s="21"/>
      <c r="C43" s="21"/>
      <c r="D43" s="21"/>
      <c r="E43" s="21"/>
      <c r="F43" s="21"/>
      <c r="G43" s="22"/>
      <c r="H43" s="24"/>
      <c r="I43" s="24"/>
      <c r="J43" s="25"/>
      <c r="K43" s="31" t="n">
        <v>45809</v>
      </c>
      <c r="L43" s="25" t="n">
        <f aca="false">83171.37+66828.63</f>
        <v>150000</v>
      </c>
      <c r="M43" s="25"/>
      <c r="N43" s="25"/>
      <c r="O43" s="27"/>
      <c r="P43" s="27"/>
      <c r="Q43" s="25"/>
      <c r="R43" s="25"/>
      <c r="S43" s="25"/>
      <c r="T43" s="21"/>
      <c r="U43" s="27"/>
      <c r="V43" s="21" t="n">
        <f aca="false">L43+M43+N43+R43+S43+T43+U43</f>
        <v>150000</v>
      </c>
      <c r="W43" s="28"/>
      <c r="X43" s="29"/>
    </row>
    <row r="44" s="18" customFormat="true" ht="13.8" hidden="false" customHeight="false" outlineLevel="0" collapsed="false">
      <c r="A44" s="20" t="n">
        <v>45870</v>
      </c>
      <c r="B44" s="21"/>
      <c r="C44" s="21"/>
      <c r="D44" s="21"/>
      <c r="E44" s="21"/>
      <c r="F44" s="21"/>
      <c r="G44" s="22"/>
      <c r="H44" s="24"/>
      <c r="I44" s="24"/>
      <c r="J44" s="25"/>
      <c r="K44" s="31" t="n">
        <v>45839</v>
      </c>
      <c r="L44" s="25" t="n">
        <f aca="false">352916.52+80000</f>
        <v>432916.52</v>
      </c>
      <c r="M44" s="25"/>
      <c r="N44" s="25"/>
      <c r="O44" s="27"/>
      <c r="P44" s="27"/>
      <c r="Q44" s="25"/>
      <c r="R44" s="25"/>
      <c r="S44" s="25"/>
      <c r="T44" s="21"/>
      <c r="U44" s="27"/>
      <c r="V44" s="21" t="n">
        <f aca="false">L44+M44+N44+R44+S44+T44+U44</f>
        <v>432916.52</v>
      </c>
      <c r="W44" s="28"/>
      <c r="X44" s="29"/>
    </row>
    <row r="45" s="18" customFormat="true" ht="13.8" hidden="false" customHeight="false" outlineLevel="0" collapsed="false">
      <c r="A45" s="20" t="n">
        <v>45901</v>
      </c>
      <c r="B45" s="21" t="n">
        <f aca="false">5253400.82+351184.41</f>
        <v>5604585.23</v>
      </c>
      <c r="C45" s="21" t="n">
        <f aca="false">5253400.82+351184.41</f>
        <v>5604585.23</v>
      </c>
      <c r="D45" s="21" t="n">
        <v>350406.63</v>
      </c>
      <c r="E45" s="21"/>
      <c r="F45" s="21"/>
      <c r="G45" s="22" t="n">
        <v>5510708.18</v>
      </c>
      <c r="H45" s="24"/>
      <c r="I45" s="24"/>
      <c r="J45" s="25" t="n">
        <v>13099.27</v>
      </c>
      <c r="K45" s="26" t="n">
        <v>45901</v>
      </c>
      <c r="L45" s="25" t="n">
        <f aca="false">527601.42+3193466.77+245333.82+1193899.54</f>
        <v>5160301.55</v>
      </c>
      <c r="M45" s="25"/>
      <c r="N45" s="25"/>
      <c r="O45" s="27"/>
      <c r="P45" s="27"/>
      <c r="Q45" s="25"/>
      <c r="R45" s="25"/>
      <c r="S45" s="25"/>
      <c r="T45" s="21"/>
      <c r="U45" s="27"/>
      <c r="V45" s="21" t="n">
        <f aca="false">L45+M45+N45+R45+S45+T45+U45</f>
        <v>5160301.55</v>
      </c>
      <c r="W45" s="28"/>
      <c r="X45" s="29"/>
    </row>
    <row r="46" s="18" customFormat="true" ht="13.8" hidden="false" customHeight="false" outlineLevel="0" collapsed="false">
      <c r="A46" s="20" t="n">
        <v>45901</v>
      </c>
      <c r="B46" s="21"/>
      <c r="C46" s="21"/>
      <c r="D46" s="21"/>
      <c r="E46" s="21"/>
      <c r="F46" s="21"/>
      <c r="G46" s="22"/>
      <c r="H46" s="24"/>
      <c r="I46" s="24"/>
      <c r="J46" s="25"/>
      <c r="K46" s="31" t="n">
        <v>45839</v>
      </c>
      <c r="L46" s="25" t="n">
        <v>245333.82</v>
      </c>
      <c r="M46" s="25"/>
      <c r="N46" s="25"/>
      <c r="O46" s="27"/>
      <c r="P46" s="27"/>
      <c r="Q46" s="25"/>
      <c r="R46" s="25"/>
      <c r="S46" s="25"/>
      <c r="T46" s="21"/>
      <c r="U46" s="27"/>
      <c r="V46" s="21" t="n">
        <f aca="false">L46+M46+N46+R46+S46+T46+U46</f>
        <v>245333.82</v>
      </c>
      <c r="W46" s="28"/>
      <c r="X46" s="29"/>
    </row>
    <row r="47" s="18" customFormat="true" ht="13.8" hidden="false" customHeight="false" outlineLevel="0" collapsed="false">
      <c r="A47" s="20" t="n">
        <v>45901</v>
      </c>
      <c r="B47" s="21"/>
      <c r="C47" s="21"/>
      <c r="D47" s="21"/>
      <c r="E47" s="21"/>
      <c r="F47" s="21"/>
      <c r="G47" s="22"/>
      <c r="H47" s="24"/>
      <c r="I47" s="24"/>
      <c r="J47" s="25"/>
      <c r="K47" s="31" t="n">
        <v>45870</v>
      </c>
      <c r="L47" s="25" t="n">
        <v>350406.63</v>
      </c>
      <c r="M47" s="25"/>
      <c r="N47" s="25"/>
      <c r="O47" s="27"/>
      <c r="P47" s="27"/>
      <c r="Q47" s="25"/>
      <c r="R47" s="25"/>
      <c r="S47" s="25"/>
      <c r="T47" s="21"/>
      <c r="U47" s="27"/>
      <c r="V47" s="21" t="n">
        <f aca="false">L47+M47+N47+R47+S47+T47+U47</f>
        <v>350406.63</v>
      </c>
      <c r="W47" s="28"/>
      <c r="X47" s="29"/>
    </row>
    <row r="48" s="18" customFormat="true" ht="13.8" hidden="false" customHeight="false" outlineLevel="0" collapsed="false">
      <c r="A48" s="20" t="n">
        <v>45931</v>
      </c>
      <c r="B48" s="21" t="n">
        <f aca="false">5253400.82+364394.07</f>
        <v>5617794.89</v>
      </c>
      <c r="C48" s="21" t="n">
        <f aca="false">5253400.82+364394.07</f>
        <v>5617794.89</v>
      </c>
      <c r="D48" s="21" t="n">
        <f aca="false">324000+351184.41</f>
        <v>675184.41</v>
      </c>
      <c r="E48" s="21"/>
      <c r="F48" s="21"/>
      <c r="G48" s="22" t="n">
        <v>664085.14</v>
      </c>
      <c r="H48" s="24"/>
      <c r="I48" s="24"/>
      <c r="J48" s="25" t="n">
        <f aca="false">80000+13099.27</f>
        <v>93099.27</v>
      </c>
      <c r="K48" s="31" t="n">
        <v>45931</v>
      </c>
      <c r="L48" s="25" t="n">
        <f aca="false">527601.42+ 3193466.77+245333.82+ 1193899.54</f>
        <v>5160301.55</v>
      </c>
      <c r="M48" s="25"/>
      <c r="N48" s="25"/>
      <c r="O48" s="27"/>
      <c r="P48" s="27"/>
      <c r="Q48" s="25"/>
      <c r="R48" s="25"/>
      <c r="S48" s="25"/>
      <c r="T48" s="21"/>
      <c r="U48" s="27"/>
      <c r="V48" s="21" t="n">
        <f aca="false">L48+M48+N48+R48+S48+T48+U48</f>
        <v>5160301.55</v>
      </c>
      <c r="W48" s="28"/>
      <c r="X48" s="29"/>
    </row>
    <row r="49" s="18" customFormat="true" ht="13.8" hidden="false" customHeight="false" outlineLevel="0" collapsed="false">
      <c r="A49" s="20" t="n">
        <v>45931</v>
      </c>
      <c r="B49" s="21"/>
      <c r="C49" s="21"/>
      <c r="D49" s="21"/>
      <c r="E49" s="21"/>
      <c r="F49" s="21"/>
      <c r="G49" s="22"/>
      <c r="H49" s="24"/>
      <c r="I49" s="24"/>
      <c r="J49" s="25"/>
      <c r="K49" s="31" t="n">
        <v>45870</v>
      </c>
      <c r="L49" s="25" t="n">
        <f aca="false">67566.91+245333.82</f>
        <v>312900.73</v>
      </c>
      <c r="M49" s="25"/>
      <c r="N49" s="25"/>
      <c r="O49" s="27"/>
      <c r="P49" s="27"/>
      <c r="Q49" s="25"/>
      <c r="R49" s="25"/>
      <c r="S49" s="25"/>
      <c r="T49" s="21"/>
      <c r="U49" s="27"/>
      <c r="V49" s="21" t="n">
        <f aca="false">L49+M49+N49+R49+S49+T49+U49</f>
        <v>312900.73</v>
      </c>
      <c r="W49" s="28"/>
      <c r="X49" s="29"/>
    </row>
    <row r="50" s="18" customFormat="true" ht="13.8" hidden="false" customHeight="false" outlineLevel="0" collapsed="false">
      <c r="A50" s="20" t="n">
        <v>45931</v>
      </c>
      <c r="B50" s="21"/>
      <c r="C50" s="21"/>
      <c r="D50" s="21"/>
      <c r="E50" s="21"/>
      <c r="F50" s="21"/>
      <c r="G50" s="22"/>
      <c r="H50" s="24"/>
      <c r="I50" s="24"/>
      <c r="J50" s="25"/>
      <c r="K50" s="31" t="n">
        <v>45901</v>
      </c>
      <c r="L50" s="25" t="n">
        <v>351184.41</v>
      </c>
      <c r="M50" s="25"/>
      <c r="N50" s="25"/>
      <c r="O50" s="27"/>
      <c r="P50" s="27"/>
      <c r="Q50" s="25"/>
      <c r="R50" s="25"/>
      <c r="S50" s="25"/>
      <c r="T50" s="21"/>
      <c r="U50" s="27"/>
      <c r="V50" s="21" t="n">
        <f aca="false">L50+M50+N50+R50+S50+T50+U50</f>
        <v>351184.41</v>
      </c>
      <c r="W50" s="28"/>
      <c r="X50" s="29"/>
    </row>
    <row r="51" s="18" customFormat="true" ht="13.8" hidden="false" customHeight="false" outlineLevel="0" collapsed="false">
      <c r="A51" s="20" t="n">
        <v>45962</v>
      </c>
      <c r="B51" s="21" t="n">
        <f aca="false">5253400.82+277713.43+355309.44</f>
        <v>5886423.69</v>
      </c>
      <c r="C51" s="21" t="n">
        <f aca="false">5253400.82+277713.43+355309.44</f>
        <v>5886423.69</v>
      </c>
      <c r="D51" s="21" t="n">
        <v>364394.07</v>
      </c>
      <c r="E51" s="21"/>
      <c r="F51" s="25" t="n">
        <v>2614241.21</v>
      </c>
      <c r="G51" s="22" t="n">
        <v>10764997.17</v>
      </c>
      <c r="H51" s="24"/>
      <c r="I51" s="25" t="n">
        <v>2614241.21</v>
      </c>
      <c r="J51" s="25" t="n">
        <f aca="false">80000+13099.27</f>
        <v>93099.27</v>
      </c>
      <c r="K51" s="31" t="n">
        <v>45962</v>
      </c>
      <c r="L51" s="25" t="n">
        <f aca="false">245333.82+2869466.77+527601.42+324000+1193899.54</f>
        <v>5160301.55</v>
      </c>
      <c r="M51" s="25"/>
      <c r="N51" s="25" t="n">
        <v>2614241.21</v>
      </c>
      <c r="O51" s="27"/>
      <c r="P51" s="27"/>
      <c r="Q51" s="25"/>
      <c r="R51" s="25"/>
      <c r="S51" s="25"/>
      <c r="T51" s="21"/>
      <c r="U51" s="27"/>
      <c r="V51" s="21" t="n">
        <f aca="false">L51+M51+N51+R51+S51+T51+U51</f>
        <v>7774542.76</v>
      </c>
      <c r="W51" s="28"/>
      <c r="X51" s="29"/>
    </row>
    <row r="52" s="18" customFormat="true" ht="13.8" hidden="false" customHeight="false" outlineLevel="0" collapsed="false">
      <c r="A52" s="20" t="n">
        <v>45962</v>
      </c>
      <c r="B52" s="21"/>
      <c r="C52" s="21"/>
      <c r="D52" s="21"/>
      <c r="E52" s="21"/>
      <c r="F52" s="21"/>
      <c r="G52" s="22"/>
      <c r="H52" s="24"/>
      <c r="I52" s="24"/>
      <c r="J52" s="25"/>
      <c r="K52" s="31" t="n">
        <v>45931</v>
      </c>
      <c r="L52" s="25" t="n">
        <v>364394.07</v>
      </c>
      <c r="M52" s="25"/>
      <c r="N52" s="25"/>
      <c r="O52" s="27"/>
      <c r="P52" s="27"/>
      <c r="Q52" s="25"/>
      <c r="R52" s="25"/>
      <c r="S52" s="25"/>
      <c r="T52" s="21"/>
      <c r="U52" s="27"/>
      <c r="V52" s="21" t="n">
        <f aca="false">L52+M52+N52+R52+S52+T52+U52</f>
        <v>364394.07</v>
      </c>
      <c r="W52" s="28"/>
      <c r="X52" s="29"/>
    </row>
    <row r="53" s="18" customFormat="true" ht="13.8" hidden="false" customHeight="false" outlineLevel="0" collapsed="false">
      <c r="A53" s="20" t="n">
        <v>45962</v>
      </c>
      <c r="B53" s="21"/>
      <c r="C53" s="21"/>
      <c r="D53" s="21"/>
      <c r="E53" s="21"/>
      <c r="F53" s="21"/>
      <c r="G53" s="22"/>
      <c r="H53" s="24"/>
      <c r="I53" s="24"/>
      <c r="J53" s="25"/>
      <c r="K53" s="31" t="n">
        <v>45901</v>
      </c>
      <c r="L53" s="25" t="n">
        <v>80000</v>
      </c>
      <c r="M53" s="25"/>
      <c r="N53" s="25"/>
      <c r="O53" s="27"/>
      <c r="P53" s="27"/>
      <c r="Q53" s="25"/>
      <c r="R53" s="25"/>
      <c r="S53" s="25"/>
      <c r="T53" s="21"/>
      <c r="U53" s="27"/>
      <c r="V53" s="21" t="n">
        <f aca="false">L53+M53+N53+R53+S53+T53+U53</f>
        <v>80000</v>
      </c>
      <c r="W53" s="28"/>
      <c r="X53" s="29"/>
    </row>
    <row r="54" customFormat="false" ht="13.8" hidden="false" customHeight="false" outlineLevel="0" collapsed="false">
      <c r="A54" s="34"/>
      <c r="B54" s="35" t="n">
        <f aca="false">SUM(B22:B53)</f>
        <v>62050993.74</v>
      </c>
      <c r="C54" s="35" t="n">
        <f aca="false">SUM(C22:C53)</f>
        <v>62050993.74</v>
      </c>
      <c r="D54" s="35" t="n">
        <f aca="false">SUM(D22:D53)</f>
        <v>75114374.33</v>
      </c>
      <c r="E54" s="35" t="n">
        <f aca="false">SUM(E22:E22)</f>
        <v>0</v>
      </c>
      <c r="F54" s="35" t="n">
        <f aca="false">SUM(F22:F53)</f>
        <v>2614241.21</v>
      </c>
      <c r="G54" s="35" t="n">
        <f aca="false">SUM(G22:G53)</f>
        <v>66904970.36</v>
      </c>
      <c r="H54" s="35" t="n">
        <f aca="false">SUM(H22:H22)</f>
        <v>0</v>
      </c>
      <c r="I54" s="35" t="n">
        <f aca="false">SUM(I22:I53)</f>
        <v>2614241.21</v>
      </c>
      <c r="J54" s="35" t="n">
        <f aca="false">SUM(J22:J53)</f>
        <v>212397.08</v>
      </c>
      <c r="K54" s="35"/>
      <c r="L54" s="35" t="n">
        <f aca="false">SUM(L22:L53)</f>
        <v>61115573.79</v>
      </c>
      <c r="M54" s="35" t="n">
        <f aca="false">SUM(M22:M22)</f>
        <v>0</v>
      </c>
      <c r="N54" s="35" t="n">
        <f aca="false">SUM(N22:N53)</f>
        <v>2614241.21</v>
      </c>
      <c r="O54" s="35" t="n">
        <f aca="false">SUM(O22:O22)</f>
        <v>0</v>
      </c>
      <c r="P54" s="35" t="n">
        <f aca="false">SUM(P22:P22)</f>
        <v>0</v>
      </c>
      <c r="Q54" s="35" t="n">
        <f aca="false">SUM(Q22:Q22)</f>
        <v>0</v>
      </c>
      <c r="R54" s="35" t="n">
        <f aca="false">SUM(R22:R22)</f>
        <v>0</v>
      </c>
      <c r="S54" s="35" t="n">
        <f aca="false">SUM(S22:S22)</f>
        <v>0</v>
      </c>
      <c r="T54" s="35" t="n">
        <f aca="false">SUM(T22:T28)</f>
        <v>539095.02</v>
      </c>
      <c r="U54" s="35" t="n">
        <f aca="false">SUM(U22:U22)</f>
        <v>0</v>
      </c>
      <c r="V54" s="35" t="n">
        <f aca="false">SUM(V22:V53)</f>
        <v>64268910.02</v>
      </c>
      <c r="W54" s="28" t="e">
        <f aca="false">SUM(#REF!)</f>
        <v>#REF!</v>
      </c>
      <c r="X54" s="29" t="e">
        <f aca="false">SUM(#REF!)</f>
        <v>#REF!</v>
      </c>
    </row>
    <row r="55" customFormat="false" ht="15" hidden="false" customHeight="false" outlineLevel="0" collapsed="false">
      <c r="A55" s="36"/>
      <c r="B55" s="36"/>
      <c r="C55" s="37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7"/>
    </row>
    <row r="56" customFormat="false" ht="41.25" hidden="false" customHeight="true" outlineLevel="0" collapsed="false">
      <c r="A56" s="38" t="s">
        <v>29</v>
      </c>
      <c r="B56" s="38"/>
      <c r="C56" s="38"/>
      <c r="D56" s="38"/>
      <c r="E56" s="38"/>
      <c r="F56" s="36"/>
      <c r="G56" s="36"/>
      <c r="H56" s="36"/>
      <c r="I56" s="36"/>
      <c r="J56" s="39"/>
      <c r="K56" s="36"/>
      <c r="L56" s="36"/>
      <c r="M56" s="40"/>
      <c r="N56" s="36"/>
      <c r="O56" s="36"/>
      <c r="P56" s="36"/>
      <c r="Q56" s="36"/>
      <c r="R56" s="36"/>
      <c r="S56" s="36"/>
      <c r="T56" s="36"/>
      <c r="U56" s="36"/>
      <c r="V56" s="36"/>
      <c r="W56" s="7"/>
    </row>
    <row r="57" customFormat="false" ht="15" hidden="false" customHeight="true" outlineLevel="0" collapsed="false">
      <c r="A57" s="41" t="s">
        <v>30</v>
      </c>
      <c r="B57" s="41"/>
      <c r="C57" s="41"/>
      <c r="D57" s="41"/>
      <c r="E57" s="41"/>
      <c r="F57" s="36"/>
      <c r="G57" s="40"/>
      <c r="H57" s="42"/>
      <c r="I57" s="40"/>
      <c r="J57" s="43"/>
      <c r="L57" s="36"/>
      <c r="M57" s="40"/>
      <c r="N57" s="36"/>
      <c r="O57" s="36"/>
      <c r="P57" s="36"/>
      <c r="Q57" s="36"/>
      <c r="R57" s="36"/>
      <c r="S57" s="36"/>
      <c r="T57" s="36"/>
      <c r="U57" s="36"/>
      <c r="V57" s="36"/>
      <c r="W57" s="7"/>
    </row>
    <row r="58" customFormat="false" ht="30.75" hidden="false" customHeight="true" outlineLevel="0" collapsed="false">
      <c r="A58" s="44" t="s">
        <v>31</v>
      </c>
      <c r="B58" s="44"/>
      <c r="C58" s="44"/>
      <c r="D58" s="44"/>
      <c r="E58" s="44"/>
      <c r="F58" s="36"/>
      <c r="G58" s="36"/>
      <c r="H58" s="45"/>
      <c r="I58" s="39"/>
      <c r="J58" s="43"/>
      <c r="L58" s="36"/>
      <c r="M58" s="45"/>
      <c r="N58" s="36"/>
      <c r="O58" s="36"/>
      <c r="P58" s="36"/>
      <c r="Q58" s="36"/>
      <c r="R58" s="36"/>
      <c r="S58" s="36"/>
      <c r="T58" s="36"/>
      <c r="U58" s="36"/>
      <c r="V58" s="36"/>
      <c r="W58" s="7"/>
    </row>
    <row r="59" customFormat="false" ht="15" hidden="false" customHeight="true" outlineLevel="0" collapsed="false">
      <c r="A59" s="44" t="s">
        <v>32</v>
      </c>
      <c r="B59" s="44"/>
      <c r="C59" s="44"/>
      <c r="D59" s="44"/>
      <c r="E59" s="44"/>
      <c r="F59" s="36"/>
      <c r="G59" s="36"/>
      <c r="H59" s="40"/>
      <c r="I59" s="40"/>
      <c r="J59" s="36"/>
      <c r="K59" s="36"/>
      <c r="L59" s="36"/>
      <c r="M59" s="45"/>
      <c r="N59" s="36"/>
      <c r="O59" s="36"/>
      <c r="P59" s="36"/>
      <c r="Q59" s="36"/>
      <c r="R59" s="36"/>
      <c r="S59" s="36"/>
      <c r="T59" s="36"/>
      <c r="U59" s="36"/>
      <c r="V59" s="36"/>
      <c r="W59" s="7"/>
    </row>
    <row r="60" customFormat="false" ht="15" hidden="false" customHeight="true" outlineLevel="0" collapsed="false">
      <c r="A60" s="44" t="s">
        <v>33</v>
      </c>
      <c r="B60" s="44"/>
      <c r="C60" s="44"/>
      <c r="D60" s="44"/>
      <c r="E60" s="44"/>
      <c r="F60" s="36"/>
      <c r="G60" s="36"/>
      <c r="H60" s="45"/>
      <c r="I60" s="36"/>
      <c r="J60" s="36"/>
      <c r="K60" s="36"/>
      <c r="L60" s="36"/>
      <c r="M60" s="40"/>
      <c r="N60" s="36"/>
      <c r="O60" s="36"/>
      <c r="P60" s="36"/>
      <c r="Q60" s="36"/>
      <c r="R60" s="36"/>
      <c r="S60" s="36"/>
      <c r="T60" s="36"/>
      <c r="U60" s="36"/>
      <c r="V60" s="36"/>
      <c r="W60" s="7"/>
    </row>
    <row r="61" customFormat="false" ht="15" hidden="false" customHeight="true" outlineLevel="0" collapsed="false">
      <c r="A61" s="44" t="s">
        <v>34</v>
      </c>
      <c r="B61" s="44"/>
      <c r="C61" s="44"/>
      <c r="D61" s="44"/>
      <c r="E61" s="44"/>
      <c r="F61" s="36"/>
      <c r="G61" s="36"/>
      <c r="H61" s="45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7"/>
    </row>
    <row r="62" customFormat="false" ht="15" hidden="false" customHeight="true" outlineLevel="0" collapsed="false">
      <c r="A62" s="44" t="s">
        <v>35</v>
      </c>
      <c r="B62" s="44"/>
      <c r="C62" s="44"/>
      <c r="D62" s="44"/>
      <c r="E62" s="44"/>
      <c r="F62" s="36"/>
      <c r="G62" s="36"/>
      <c r="H62" s="40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7"/>
    </row>
    <row r="63" customFormat="false" ht="15" hidden="false" customHeight="false" outlineLevel="0" collapsed="false">
      <c r="A63" s="36"/>
      <c r="B63" s="36"/>
      <c r="C63" s="37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7"/>
    </row>
    <row r="64" customFormat="false" ht="15.75" hidden="false" customHeight="true" outlineLevel="0" collapsed="false">
      <c r="A64" s="38" t="s">
        <v>36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7"/>
    </row>
    <row r="65" customFormat="false" ht="38.25" hidden="false" customHeight="true" outlineLevel="0" collapsed="false">
      <c r="A65" s="41" t="s">
        <v>30</v>
      </c>
      <c r="B65" s="41"/>
      <c r="C65" s="41"/>
      <c r="D65" s="41"/>
      <c r="E65" s="41"/>
      <c r="F65" s="41" t="s">
        <v>37</v>
      </c>
      <c r="G65" s="41" t="s">
        <v>38</v>
      </c>
      <c r="H65" s="41" t="s">
        <v>39</v>
      </c>
      <c r="I65" s="41" t="s">
        <v>40</v>
      </c>
      <c r="J65" s="41" t="s">
        <v>41</v>
      </c>
      <c r="K65" s="41" t="s">
        <v>42</v>
      </c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7"/>
    </row>
    <row r="66" customFormat="false" ht="38.25" hidden="false" customHeight="true" outlineLevel="0" collapsed="false">
      <c r="A66" s="44" t="s">
        <v>43</v>
      </c>
      <c r="B66" s="44"/>
      <c r="C66" s="44"/>
      <c r="D66" s="44"/>
      <c r="E66" s="44"/>
      <c r="F66" s="46" t="s">
        <v>44</v>
      </c>
      <c r="G66" s="47" t="s">
        <v>45</v>
      </c>
      <c r="H66" s="48" t="n">
        <v>202100010000417</v>
      </c>
      <c r="I66" s="49" t="n">
        <v>45870</v>
      </c>
      <c r="J66" s="49" t="n">
        <v>45931</v>
      </c>
      <c r="K66" s="50" t="s">
        <v>46</v>
      </c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7"/>
    </row>
    <row r="67" customFormat="false" ht="38.25" hidden="false" customHeight="true" outlineLevel="0" collapsed="false">
      <c r="A67" s="44" t="s">
        <v>43</v>
      </c>
      <c r="B67" s="44"/>
      <c r="C67" s="44"/>
      <c r="D67" s="44"/>
      <c r="E67" s="44"/>
      <c r="F67" s="46" t="s">
        <v>44</v>
      </c>
      <c r="G67" s="47" t="s">
        <v>45</v>
      </c>
      <c r="H67" s="48" t="n">
        <v>202100010000417</v>
      </c>
      <c r="I67" s="49" t="n">
        <v>45901</v>
      </c>
      <c r="J67" s="49" t="n">
        <v>45962</v>
      </c>
      <c r="K67" s="50" t="s">
        <v>46</v>
      </c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7"/>
    </row>
    <row r="68" customFormat="false" ht="36" hidden="false" customHeight="true" outlineLevel="0" collapsed="false">
      <c r="A68" s="44" t="s">
        <v>47</v>
      </c>
      <c r="B68" s="44"/>
      <c r="C68" s="44"/>
      <c r="D68" s="44"/>
      <c r="E68" s="44"/>
      <c r="F68" s="46" t="s">
        <v>48</v>
      </c>
      <c r="G68" s="47" t="s">
        <v>45</v>
      </c>
      <c r="H68" s="48" t="n">
        <v>202100010000417</v>
      </c>
      <c r="I68" s="49" t="n">
        <v>45931</v>
      </c>
      <c r="J68" s="49" t="n">
        <v>45931</v>
      </c>
      <c r="K68" s="50" t="s">
        <v>46</v>
      </c>
      <c r="L68" s="51" t="e">
        <f aca="false" t="array" ref="L68:L68">comentariocelula(F68)</f>
        <v>#NAME?</v>
      </c>
      <c r="M68" s="51"/>
      <c r="N68" s="51"/>
      <c r="O68" s="51"/>
      <c r="P68" s="52"/>
      <c r="Q68" s="36"/>
      <c r="R68" s="36"/>
      <c r="S68" s="36"/>
      <c r="T68" s="36"/>
      <c r="U68" s="36"/>
      <c r="V68" s="36"/>
      <c r="W68" s="7"/>
    </row>
    <row r="69" customFormat="false" ht="36" hidden="false" customHeight="true" outlineLevel="0" collapsed="false">
      <c r="A69" s="44" t="s">
        <v>47</v>
      </c>
      <c r="B69" s="44"/>
      <c r="C69" s="44"/>
      <c r="D69" s="44"/>
      <c r="E69" s="44"/>
      <c r="F69" s="46" t="s">
        <v>48</v>
      </c>
      <c r="G69" s="47" t="s">
        <v>45</v>
      </c>
      <c r="H69" s="48" t="n">
        <v>202100010000417</v>
      </c>
      <c r="I69" s="49" t="n">
        <v>45962</v>
      </c>
      <c r="J69" s="49" t="n">
        <v>45962</v>
      </c>
      <c r="K69" s="50" t="s">
        <v>46</v>
      </c>
      <c r="L69" s="53"/>
      <c r="M69" s="53"/>
      <c r="N69" s="53"/>
      <c r="O69" s="53"/>
      <c r="P69" s="52"/>
      <c r="Q69" s="36"/>
      <c r="R69" s="36"/>
      <c r="S69" s="36"/>
      <c r="T69" s="36"/>
      <c r="U69" s="36"/>
      <c r="V69" s="36"/>
      <c r="W69" s="7"/>
    </row>
    <row r="70" customFormat="false" ht="15" hidden="false" customHeight="true" outlineLevel="0" collapsed="false">
      <c r="A70" s="54" t="s">
        <v>49</v>
      </c>
      <c r="B70" s="54"/>
      <c r="C70" s="54"/>
      <c r="D70" s="54"/>
      <c r="E70" s="54"/>
      <c r="F70" s="55" t="n">
        <f aca="false">F66+F67+F68+F69</f>
        <v>212397.08</v>
      </c>
      <c r="G70" s="56"/>
      <c r="H70" s="56"/>
      <c r="I70" s="56"/>
      <c r="J70" s="56"/>
      <c r="K70" s="56"/>
      <c r="L70" s="36"/>
      <c r="M70" s="36"/>
      <c r="N70" s="36"/>
      <c r="O70" s="36"/>
      <c r="P70" s="52"/>
      <c r="Q70" s="36"/>
      <c r="R70" s="36"/>
      <c r="S70" s="36"/>
      <c r="T70" s="36"/>
      <c r="U70" s="36"/>
      <c r="V70" s="36"/>
      <c r="W70" s="7"/>
    </row>
    <row r="71" customFormat="false" ht="15.75" hidden="false" customHeight="true" outlineLevel="0" collapsed="false">
      <c r="A71" s="57" t="s">
        <v>50</v>
      </c>
      <c r="B71" s="57"/>
      <c r="C71" s="57"/>
      <c r="D71" s="57"/>
      <c r="E71" s="57"/>
      <c r="F71" s="57"/>
      <c r="G71" s="57"/>
      <c r="H71" s="57"/>
      <c r="I71" s="52"/>
      <c r="J71" s="52"/>
      <c r="K71" s="52"/>
      <c r="L71" s="52"/>
      <c r="M71" s="52"/>
      <c r="N71" s="52"/>
      <c r="O71" s="52"/>
      <c r="P71" s="52"/>
      <c r="Q71" s="36"/>
      <c r="R71" s="36"/>
      <c r="S71" s="36"/>
      <c r="T71" s="36"/>
      <c r="U71" s="36"/>
      <c r="V71" s="36"/>
      <c r="W71" s="6"/>
    </row>
    <row r="72" customFormat="false" ht="15.75" hidden="false" customHeight="true" outlineLevel="0" collapsed="false">
      <c r="A72" s="57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36"/>
      <c r="R72" s="36"/>
      <c r="S72" s="36"/>
      <c r="T72" s="36"/>
      <c r="U72" s="36"/>
      <c r="V72" s="36"/>
      <c r="W72" s="6"/>
    </row>
    <row r="73" customFormat="false" ht="13.8" hidden="false" customHeight="true" outlineLevel="0" collapsed="false">
      <c r="A73" s="58" t="s">
        <v>51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36"/>
      <c r="Q73" s="36"/>
      <c r="R73" s="36"/>
      <c r="S73" s="36"/>
      <c r="T73" s="36"/>
      <c r="U73" s="36"/>
      <c r="V73" s="36"/>
      <c r="W73" s="7"/>
    </row>
    <row r="74" customFormat="false" ht="185.8" hidden="false" customHeight="true" outlineLevel="0" collapsed="false">
      <c r="A74" s="59" t="s">
        <v>52</v>
      </c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2"/>
      <c r="M74" s="60"/>
      <c r="N74" s="52"/>
      <c r="O74" s="52"/>
      <c r="P74" s="36"/>
      <c r="Q74" s="36"/>
      <c r="R74" s="36"/>
      <c r="S74" s="36"/>
      <c r="T74" s="36"/>
      <c r="U74" s="36"/>
      <c r="V74" s="36"/>
      <c r="W74" s="7"/>
    </row>
    <row r="75" customFormat="false" ht="136.55" hidden="false" customHeight="true" outlineLevel="0" collapsed="false">
      <c r="A75" s="59" t="s">
        <v>53</v>
      </c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2"/>
      <c r="M75" s="60"/>
      <c r="N75" s="52"/>
      <c r="O75" s="52"/>
      <c r="P75" s="36"/>
      <c r="Q75" s="36"/>
      <c r="R75" s="36"/>
      <c r="S75" s="36"/>
      <c r="T75" s="36"/>
      <c r="U75" s="36"/>
      <c r="V75" s="36"/>
      <c r="W75" s="7"/>
    </row>
    <row r="76" customFormat="false" ht="49.25" hidden="false" customHeight="true" outlineLevel="0" collapsed="false">
      <c r="A76" s="36"/>
      <c r="B76" s="36"/>
      <c r="C76" s="37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7"/>
    </row>
    <row r="77" customFormat="false" ht="15" hidden="false" customHeight="true" outlineLevel="0" collapsed="false">
      <c r="A77" s="57" t="s">
        <v>54</v>
      </c>
      <c r="B77" s="57"/>
      <c r="C77" s="57"/>
      <c r="D77" s="57"/>
      <c r="E77" s="57"/>
      <c r="F77" s="57"/>
      <c r="G77" s="57"/>
      <c r="H77" s="57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7"/>
    </row>
    <row r="78" customFormat="false" ht="15" hidden="false" customHeight="false" outlineLevel="0" collapsed="false">
      <c r="A78" s="36"/>
      <c r="B78" s="36"/>
      <c r="C78" s="37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7"/>
    </row>
    <row r="79" customFormat="false" ht="15" hidden="false" customHeight="false" outlineLevel="0" collapsed="false">
      <c r="A79" s="36"/>
      <c r="B79" s="36"/>
      <c r="C79" s="37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7"/>
    </row>
    <row r="80" customFormat="false" ht="15" hidden="false" customHeight="false" outlineLevel="0" collapsed="false">
      <c r="A80" s="36"/>
      <c r="B80" s="36"/>
      <c r="C80" s="37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7"/>
    </row>
    <row r="81" customFormat="false" ht="15" hidden="false" customHeight="true" outlineLevel="0" collapsed="false">
      <c r="A81" s="36"/>
      <c r="B81" s="36"/>
      <c r="C81" s="37"/>
      <c r="D81" s="61"/>
      <c r="E81" s="61"/>
      <c r="F81" s="61"/>
      <c r="I81" s="61"/>
      <c r="J81" s="61"/>
      <c r="K81" s="61"/>
      <c r="L81" s="61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7"/>
    </row>
    <row r="82" customFormat="false" ht="30.75" hidden="false" customHeight="true" outlineLevel="0" collapsed="false">
      <c r="A82" s="36"/>
      <c r="B82" s="36"/>
      <c r="C82" s="37"/>
      <c r="D82" s="61"/>
      <c r="E82" s="61"/>
      <c r="F82" s="61"/>
      <c r="I82" s="61"/>
      <c r="J82" s="61"/>
      <c r="K82" s="61"/>
      <c r="L82" s="61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7"/>
    </row>
    <row r="83" customFormat="false" ht="15" hidden="false" customHeight="false" outlineLevel="0" collapsed="false">
      <c r="A83" s="36"/>
      <c r="B83" s="36"/>
      <c r="C83" s="37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7"/>
    </row>
    <row r="84" customFormat="false" ht="15" hidden="false" customHeight="false" outlineLevel="0" collapsed="false">
      <c r="A84" s="36"/>
      <c r="B84" s="36"/>
      <c r="C84" s="37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7"/>
    </row>
    <row r="85" customFormat="false" ht="15" hidden="false" customHeight="false" outlineLevel="0" collapsed="false">
      <c r="A85" s="36"/>
      <c r="B85" s="36"/>
      <c r="C85" s="37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7"/>
    </row>
    <row r="86" customFormat="false" ht="15" hidden="false" customHeight="false" outlineLevel="0" collapsed="false">
      <c r="A86" s="36"/>
      <c r="B86" s="36"/>
      <c r="C86" s="37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7"/>
    </row>
    <row r="87" customFormat="false" ht="15" hidden="false" customHeight="false" outlineLevel="0" collapsed="false">
      <c r="A87" s="36"/>
      <c r="B87" s="36"/>
      <c r="C87" s="37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7"/>
    </row>
    <row r="88" customFormat="false" ht="15" hidden="false" customHeight="false" outlineLevel="0" collapsed="false">
      <c r="A88" s="36"/>
      <c r="B88" s="36"/>
      <c r="C88" s="37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7"/>
    </row>
    <row r="89" customFormat="false" ht="15" hidden="false" customHeight="false" outlineLevel="0" collapsed="false">
      <c r="A89" s="36"/>
      <c r="B89" s="36"/>
      <c r="C89" s="37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7"/>
    </row>
    <row r="90" customFormat="false" ht="15" hidden="false" customHeight="false" outlineLevel="0" collapsed="false">
      <c r="A90" s="36"/>
      <c r="B90" s="36"/>
      <c r="C90" s="37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7"/>
    </row>
    <row r="91" customFormat="false" ht="15" hidden="false" customHeight="false" outlineLevel="0" collapsed="false">
      <c r="A91" s="36"/>
      <c r="B91" s="36"/>
      <c r="C91" s="37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7"/>
    </row>
    <row r="92" customFormat="false" ht="15" hidden="false" customHeight="false" outlineLevel="0" collapsed="false">
      <c r="A92" s="36"/>
      <c r="B92" s="36"/>
      <c r="C92" s="37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7"/>
    </row>
    <row r="93" customFormat="false" ht="15" hidden="false" customHeight="false" outlineLevel="0" collapsed="false">
      <c r="A93" s="36"/>
      <c r="B93" s="36"/>
      <c r="C93" s="37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7"/>
    </row>
    <row r="94" customFormat="false" ht="15" hidden="false" customHeight="false" outlineLevel="0" collapsed="false">
      <c r="A94" s="36"/>
      <c r="B94" s="36"/>
      <c r="C94" s="37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7"/>
    </row>
    <row r="95" customFormat="false" ht="15" hidden="false" customHeight="false" outlineLevel="0" collapsed="false">
      <c r="A95" s="36"/>
      <c r="B95" s="36"/>
      <c r="C95" s="37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7"/>
    </row>
    <row r="96" customFormat="false" ht="15" hidden="false" customHeight="false" outlineLevel="0" collapsed="false">
      <c r="A96" s="36"/>
      <c r="B96" s="36"/>
      <c r="C96" s="37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7"/>
    </row>
    <row r="97" customFormat="false" ht="15" hidden="false" customHeight="false" outlineLevel="0" collapsed="false">
      <c r="A97" s="36"/>
      <c r="B97" s="36"/>
      <c r="C97" s="37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7"/>
    </row>
    <row r="98" customFormat="false" ht="15" hidden="false" customHeight="false" outlineLevel="0" collapsed="false">
      <c r="A98" s="36"/>
      <c r="B98" s="36"/>
      <c r="C98" s="37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7"/>
    </row>
    <row r="99" customFormat="false" ht="15" hidden="false" customHeight="false" outlineLevel="0" collapsed="false">
      <c r="A99" s="36"/>
      <c r="B99" s="36"/>
      <c r="C99" s="37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7"/>
    </row>
    <row r="100" customFormat="false" ht="15" hidden="false" customHeight="false" outlineLevel="0" collapsed="false">
      <c r="A100" s="36"/>
      <c r="B100" s="36"/>
      <c r="C100" s="37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7"/>
    </row>
    <row r="101" customFormat="false" ht="15" hidden="false" customHeight="false" outlineLevel="0" collapsed="false">
      <c r="A101" s="36"/>
      <c r="B101" s="36"/>
      <c r="C101" s="37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7"/>
    </row>
    <row r="102" customFormat="false" ht="15" hidden="false" customHeight="false" outlineLevel="0" collapsed="false">
      <c r="A102" s="36"/>
      <c r="B102" s="36"/>
      <c r="C102" s="37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7"/>
    </row>
    <row r="103" customFormat="false" ht="15" hidden="false" customHeight="false" outlineLevel="0" collapsed="false">
      <c r="A103" s="36"/>
      <c r="B103" s="36"/>
      <c r="C103" s="37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7"/>
    </row>
    <row r="104" customFormat="false" ht="15" hidden="false" customHeight="false" outlineLevel="0" collapsed="false">
      <c r="A104" s="36"/>
      <c r="B104" s="36"/>
      <c r="C104" s="37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7"/>
    </row>
    <row r="105" customFormat="false" ht="15" hidden="false" customHeight="false" outlineLevel="0" collapsed="false">
      <c r="A105" s="36"/>
      <c r="B105" s="36"/>
      <c r="C105" s="37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7"/>
    </row>
    <row r="106" customFormat="false" ht="15" hidden="false" customHeight="false" outlineLevel="0" collapsed="false">
      <c r="A106" s="36"/>
      <c r="B106" s="36"/>
      <c r="C106" s="37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7"/>
    </row>
    <row r="107" customFormat="false" ht="15" hidden="false" customHeight="false" outlineLevel="0" collapsed="false">
      <c r="A107" s="36"/>
      <c r="B107" s="36"/>
      <c r="C107" s="37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7"/>
    </row>
    <row r="108" customFormat="false" ht="15" hidden="false" customHeight="false" outlineLevel="0" collapsed="false">
      <c r="A108" s="36"/>
      <c r="B108" s="36"/>
      <c r="C108" s="37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7"/>
    </row>
    <row r="109" customFormat="false" ht="15" hidden="false" customHeight="false" outlineLevel="0" collapsed="false">
      <c r="A109" s="36"/>
      <c r="B109" s="36"/>
      <c r="C109" s="37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7"/>
    </row>
    <row r="110" customFormat="false" ht="15" hidden="false" customHeight="false" outlineLevel="0" collapsed="false">
      <c r="A110" s="36"/>
      <c r="B110" s="36"/>
      <c r="C110" s="37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7"/>
    </row>
    <row r="111" customFormat="false" ht="15" hidden="false" customHeight="false" outlineLevel="0" collapsed="false">
      <c r="A111" s="36"/>
      <c r="B111" s="36"/>
      <c r="C111" s="37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7"/>
    </row>
    <row r="112" customFormat="false" ht="15" hidden="false" customHeight="false" outlineLevel="0" collapsed="false">
      <c r="A112" s="36"/>
      <c r="B112" s="36"/>
      <c r="C112" s="37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7"/>
    </row>
    <row r="113" customFormat="false" ht="15" hidden="false" customHeight="false" outlineLevel="0" collapsed="false">
      <c r="A113" s="36"/>
      <c r="B113" s="36"/>
      <c r="C113" s="37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7"/>
    </row>
    <row r="114" customFormat="false" ht="15" hidden="false" customHeight="false" outlineLevel="0" collapsed="false">
      <c r="A114" s="36"/>
      <c r="B114" s="36"/>
      <c r="C114" s="37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7"/>
    </row>
    <row r="115" customFormat="false" ht="15" hidden="false" customHeight="false" outlineLevel="0" collapsed="false">
      <c r="A115" s="36"/>
      <c r="B115" s="36"/>
      <c r="C115" s="37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7"/>
    </row>
    <row r="116" customFormat="false" ht="15" hidden="false" customHeight="false" outlineLevel="0" collapsed="false">
      <c r="A116" s="36"/>
      <c r="B116" s="36"/>
      <c r="C116" s="37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7"/>
    </row>
    <row r="117" customFormat="false" ht="15" hidden="false" customHeight="false" outlineLevel="0" collapsed="false">
      <c r="A117" s="36"/>
      <c r="B117" s="36"/>
      <c r="C117" s="37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7"/>
    </row>
    <row r="118" customFormat="false" ht="15" hidden="false" customHeight="false" outlineLevel="0" collapsed="false">
      <c r="A118" s="36"/>
      <c r="B118" s="36"/>
      <c r="C118" s="37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7"/>
    </row>
    <row r="119" customFormat="false" ht="15" hidden="false" customHeight="false" outlineLevel="0" collapsed="false">
      <c r="A119" s="36"/>
      <c r="B119" s="36"/>
      <c r="C119" s="37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7"/>
    </row>
    <row r="120" customFormat="false" ht="15" hidden="false" customHeight="false" outlineLevel="0" collapsed="false">
      <c r="A120" s="6"/>
      <c r="B120" s="6"/>
      <c r="C120" s="6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6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6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6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6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6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6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6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6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6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6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6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6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6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6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6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6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6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6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6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6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6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6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6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6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6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6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6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6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6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6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6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6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6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6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6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6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6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6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6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6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6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6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6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6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6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6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6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6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6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6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6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6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6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6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6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6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6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6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6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6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6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6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6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6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6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6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6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6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6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6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6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6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6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6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6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6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6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6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6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6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6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6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6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6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6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6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6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6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6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6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6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6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6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6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6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6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6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6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6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6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6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6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6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6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6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6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6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6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6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6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6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6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6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6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6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6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6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6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6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6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6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6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6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6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6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6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6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6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6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6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6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6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6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6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6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6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6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6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6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6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6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6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6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6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6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6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6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6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6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6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6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6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6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6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6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6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6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6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6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6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6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6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6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6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6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6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6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6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6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6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6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6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6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6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6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6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6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6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6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6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6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6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6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6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6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6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6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6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6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6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6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6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6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6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6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6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6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6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6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6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6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6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6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6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6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6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6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6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6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6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6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6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6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6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6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6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6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6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6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6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6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62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62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62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62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62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62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62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62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62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62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62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62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62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62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62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62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62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62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62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62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62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62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62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62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62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62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62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62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62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62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62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62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62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62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62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62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62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62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62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62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62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62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62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62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62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62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62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62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62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62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62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62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62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62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62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62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62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62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62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62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62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62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62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62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62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62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62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62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62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62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62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62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62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62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62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62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62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62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62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62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62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62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62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62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62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62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62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429" customFormat="false" ht="15" hidden="false" customHeight="false" outlineLevel="0" collapsed="false">
      <c r="A429" s="6"/>
      <c r="B429" s="6"/>
      <c r="C429" s="62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7"/>
    </row>
    <row r="430" customFormat="false" ht="15" hidden="false" customHeight="false" outlineLevel="0" collapsed="false">
      <c r="A430" s="6"/>
      <c r="B430" s="6"/>
      <c r="C430" s="62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7"/>
    </row>
    <row r="431" customFormat="false" ht="15" hidden="false" customHeight="false" outlineLevel="0" collapsed="false">
      <c r="A431" s="6"/>
      <c r="B431" s="6"/>
      <c r="C431" s="62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7"/>
    </row>
    <row r="432" customFormat="false" ht="15" hidden="false" customHeight="false" outlineLevel="0" collapsed="false">
      <c r="A432" s="6"/>
      <c r="B432" s="6"/>
      <c r="C432" s="62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7"/>
    </row>
    <row r="433" customFormat="false" ht="15" hidden="false" customHeight="false" outlineLevel="0" collapsed="false">
      <c r="A433" s="6"/>
      <c r="B433" s="6"/>
      <c r="C433" s="62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7"/>
    </row>
    <row r="434" customFormat="false" ht="15" hidden="false" customHeight="false" outlineLevel="0" collapsed="false">
      <c r="A434" s="6"/>
      <c r="B434" s="6"/>
      <c r="C434" s="62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7"/>
    </row>
    <row r="435" customFormat="false" ht="15" hidden="false" customHeight="false" outlineLevel="0" collapsed="false">
      <c r="A435" s="6"/>
      <c r="B435" s="6"/>
      <c r="C435" s="62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7"/>
    </row>
    <row r="436" customFormat="false" ht="15" hidden="false" customHeight="false" outlineLevel="0" collapsed="false">
      <c r="A436" s="6"/>
      <c r="B436" s="6"/>
      <c r="C436" s="62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7"/>
    </row>
    <row r="437" customFormat="false" ht="15" hidden="false" customHeight="false" outlineLevel="0" collapsed="false">
      <c r="A437" s="6"/>
      <c r="B437" s="6"/>
      <c r="C437" s="62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7"/>
    </row>
    <row r="438" customFormat="false" ht="15" hidden="false" customHeight="false" outlineLevel="0" collapsed="false">
      <c r="A438" s="6"/>
      <c r="B438" s="6"/>
      <c r="C438" s="62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7"/>
    </row>
    <row r="439" customFormat="false" ht="15" hidden="false" customHeight="false" outlineLevel="0" collapsed="false">
      <c r="A439" s="6"/>
      <c r="B439" s="6"/>
      <c r="C439" s="62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7"/>
    </row>
    <row r="440" customFormat="false" ht="15" hidden="false" customHeight="false" outlineLevel="0" collapsed="false">
      <c r="A440" s="6"/>
      <c r="B440" s="6"/>
      <c r="C440" s="62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7"/>
    </row>
    <row r="441" customFormat="false" ht="15" hidden="false" customHeight="false" outlineLevel="0" collapsed="false">
      <c r="A441" s="6"/>
      <c r="B441" s="6"/>
      <c r="C441" s="62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7"/>
    </row>
    <row r="442" customFormat="false" ht="15" hidden="false" customHeight="false" outlineLevel="0" collapsed="false">
      <c r="A442" s="6"/>
      <c r="B442" s="6"/>
      <c r="C442" s="62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7"/>
    </row>
    <row r="443" customFormat="false" ht="15" hidden="false" customHeight="false" outlineLevel="0" collapsed="false">
      <c r="A443" s="6"/>
      <c r="B443" s="6"/>
      <c r="C443" s="62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7"/>
    </row>
    <row r="444" customFormat="false" ht="15" hidden="false" customHeight="false" outlineLevel="0" collapsed="false">
      <c r="A444" s="6"/>
      <c r="B444" s="6"/>
      <c r="C444" s="62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7"/>
    </row>
    <row r="445" customFormat="false" ht="15" hidden="false" customHeight="false" outlineLevel="0" collapsed="false">
      <c r="A445" s="6"/>
      <c r="B445" s="6"/>
      <c r="C445" s="62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7"/>
    </row>
    <row r="446" customFormat="false" ht="15" hidden="false" customHeight="false" outlineLevel="0" collapsed="false">
      <c r="A446" s="6"/>
      <c r="B446" s="6"/>
      <c r="C446" s="62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7"/>
    </row>
    <row r="447" customFormat="false" ht="15" hidden="false" customHeight="false" outlineLevel="0" collapsed="false">
      <c r="A447" s="6"/>
      <c r="B447" s="6"/>
      <c r="C447" s="62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7"/>
    </row>
    <row r="448" customFormat="false" ht="15" hidden="false" customHeight="false" outlineLevel="0" collapsed="false">
      <c r="A448" s="6"/>
      <c r="B448" s="6"/>
      <c r="C448" s="62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7"/>
    </row>
    <row r="449" customFormat="false" ht="15" hidden="false" customHeight="false" outlineLevel="0" collapsed="false">
      <c r="A449" s="6"/>
      <c r="B449" s="6"/>
      <c r="C449" s="62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7"/>
    </row>
    <row r="450" customFormat="false" ht="15" hidden="false" customHeight="false" outlineLevel="0" collapsed="false">
      <c r="A450" s="6"/>
      <c r="B450" s="6"/>
      <c r="C450" s="62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7"/>
    </row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65:K71"/>
  <mergeCells count="51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56:E56"/>
    <mergeCell ref="A57:E57"/>
    <mergeCell ref="A58:E58"/>
    <mergeCell ref="A59:E59"/>
    <mergeCell ref="A60:E60"/>
    <mergeCell ref="A61:E61"/>
    <mergeCell ref="A62:E62"/>
    <mergeCell ref="A64:K64"/>
    <mergeCell ref="A65:E65"/>
    <mergeCell ref="A66:E66"/>
    <mergeCell ref="A67:E67"/>
    <mergeCell ref="A68:E68"/>
    <mergeCell ref="L68:O68"/>
    <mergeCell ref="A69:E69"/>
    <mergeCell ref="A70:E70"/>
    <mergeCell ref="A71:H71"/>
    <mergeCell ref="A73:O73"/>
    <mergeCell ref="A74:K74"/>
    <mergeCell ref="A75:K75"/>
    <mergeCell ref="A77:H77"/>
    <mergeCell ref="D81:F81"/>
    <mergeCell ref="I81:L81"/>
    <mergeCell ref="D82:F82"/>
    <mergeCell ref="I82:L82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831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2025-12-15T11:21:53Z</dcterms:modified>
  <cp:revision>67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